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Bigstwnz\gruppen\Netzmanagement\NNM\Gas\Kooperationsvereinbarung Gas\KOV VIII\"/>
    </mc:Choice>
  </mc:AlternateContent>
  <bookViews>
    <workbookView xWindow="0" yWindow="0" windowWidth="28800" windowHeight="12585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29" i="17" l="1"/>
  <c r="F25" i="7"/>
  <c r="H25" i="7"/>
  <c r="Q25" i="7" s="1"/>
  <c r="I25" i="7"/>
  <c r="J25" i="7"/>
  <c r="K25" i="7"/>
  <c r="L25" i="7"/>
  <c r="M25" i="7"/>
  <c r="N25" i="7"/>
  <c r="O25" i="7"/>
  <c r="P25" i="7"/>
  <c r="R25" i="7"/>
  <c r="S25" i="7"/>
  <c r="X25" i="7" s="1"/>
  <c r="T25" i="7"/>
  <c r="U25" i="7"/>
  <c r="V25" i="7"/>
  <c r="W25" i="7"/>
  <c r="F26" i="7"/>
  <c r="H26" i="7"/>
  <c r="I26" i="7"/>
  <c r="J26" i="7"/>
  <c r="K26" i="7"/>
  <c r="L26" i="7"/>
  <c r="M26" i="7"/>
  <c r="N26" i="7"/>
  <c r="O26" i="7"/>
  <c r="P26" i="7"/>
  <c r="R26" i="7"/>
  <c r="X26" i="7" s="1"/>
  <c r="S26" i="7"/>
  <c r="T26" i="7"/>
  <c r="U26" i="7"/>
  <c r="V26" i="7"/>
  <c r="W26" i="7"/>
  <c r="W24" i="7"/>
  <c r="V24" i="7"/>
  <c r="U24" i="7"/>
  <c r="T24" i="7"/>
  <c r="S24" i="7"/>
  <c r="R24" i="7"/>
  <c r="X24" i="7" s="1"/>
  <c r="P24" i="7"/>
  <c r="O24" i="7"/>
  <c r="N24" i="7"/>
  <c r="M24" i="7"/>
  <c r="L24" i="7"/>
  <c r="K24" i="7"/>
  <c r="J24" i="7"/>
  <c r="I24" i="7"/>
  <c r="H24" i="7"/>
  <c r="Q24" i="7" s="1"/>
  <c r="F24" i="7"/>
  <c r="W23" i="7"/>
  <c r="V23" i="7"/>
  <c r="U23" i="7"/>
  <c r="T23" i="7"/>
  <c r="S23" i="7"/>
  <c r="X23" i="7" s="1"/>
  <c r="R23" i="7"/>
  <c r="P23" i="7"/>
  <c r="O23" i="7"/>
  <c r="N23" i="7"/>
  <c r="M23" i="7"/>
  <c r="L23" i="7"/>
  <c r="K23" i="7"/>
  <c r="J23" i="7"/>
  <c r="I23" i="7"/>
  <c r="H23" i="7"/>
  <c r="Q23" i="7" s="1"/>
  <c r="F23" i="7"/>
  <c r="W22" i="7"/>
  <c r="V22" i="7"/>
  <c r="U22" i="7"/>
  <c r="T22" i="7"/>
  <c r="S22" i="7"/>
  <c r="X22" i="7" s="1"/>
  <c r="R22" i="7"/>
  <c r="P22" i="7"/>
  <c r="O22" i="7"/>
  <c r="N22" i="7"/>
  <c r="M22" i="7"/>
  <c r="L22" i="7"/>
  <c r="K22" i="7"/>
  <c r="J22" i="7"/>
  <c r="I22" i="7"/>
  <c r="H22" i="7"/>
  <c r="Q22" i="7" s="1"/>
  <c r="F22" i="7"/>
  <c r="W21" i="7"/>
  <c r="V21" i="7"/>
  <c r="U21" i="7"/>
  <c r="T21" i="7"/>
  <c r="S21" i="7"/>
  <c r="R21" i="7"/>
  <c r="X21" i="7" s="1"/>
  <c r="P21" i="7"/>
  <c r="O21" i="7"/>
  <c r="N21" i="7"/>
  <c r="M21" i="7"/>
  <c r="L21" i="7"/>
  <c r="K21" i="7"/>
  <c r="J21" i="7"/>
  <c r="I21" i="7"/>
  <c r="H21" i="7"/>
  <c r="Q21" i="7" s="1"/>
  <c r="F21" i="7"/>
  <c r="W20" i="7"/>
  <c r="V20" i="7"/>
  <c r="U20" i="7"/>
  <c r="T20" i="7"/>
  <c r="S20" i="7"/>
  <c r="R20" i="7"/>
  <c r="X20" i="7" s="1"/>
  <c r="P20" i="7"/>
  <c r="O20" i="7"/>
  <c r="N20" i="7"/>
  <c r="M20" i="7"/>
  <c r="L20" i="7"/>
  <c r="K20" i="7"/>
  <c r="J20" i="7"/>
  <c r="I20" i="7"/>
  <c r="Q20" i="7" s="1"/>
  <c r="H20" i="7"/>
  <c r="F20" i="7"/>
  <c r="W19" i="7"/>
  <c r="V19" i="7"/>
  <c r="U19" i="7"/>
  <c r="T19" i="7"/>
  <c r="S19" i="7"/>
  <c r="X19" i="7" s="1"/>
  <c r="R19" i="7"/>
  <c r="P19" i="7"/>
  <c r="O19" i="7"/>
  <c r="N19" i="7"/>
  <c r="M19" i="7"/>
  <c r="L19" i="7"/>
  <c r="K19" i="7"/>
  <c r="J19" i="7"/>
  <c r="I19" i="7"/>
  <c r="H19" i="7"/>
  <c r="Q19" i="7" s="1"/>
  <c r="F19" i="7"/>
  <c r="W18" i="7"/>
  <c r="V18" i="7"/>
  <c r="U18" i="7"/>
  <c r="T18" i="7"/>
  <c r="S18" i="7"/>
  <c r="R18" i="7"/>
  <c r="X18" i="7" s="1"/>
  <c r="P18" i="7"/>
  <c r="O18" i="7"/>
  <c r="N18" i="7"/>
  <c r="M18" i="7"/>
  <c r="L18" i="7"/>
  <c r="K18" i="7"/>
  <c r="J18" i="7"/>
  <c r="I18" i="7"/>
  <c r="H18" i="7"/>
  <c r="Q18" i="7" s="1"/>
  <c r="F18" i="7"/>
  <c r="W17" i="7"/>
  <c r="V17" i="7"/>
  <c r="U17" i="7"/>
  <c r="T17" i="7"/>
  <c r="S17" i="7"/>
  <c r="X17" i="7" s="1"/>
  <c r="R17" i="7"/>
  <c r="P17" i="7"/>
  <c r="O17" i="7"/>
  <c r="N17" i="7"/>
  <c r="M17" i="7"/>
  <c r="L17" i="7"/>
  <c r="K17" i="7"/>
  <c r="J17" i="7"/>
  <c r="I17" i="7"/>
  <c r="H17" i="7"/>
  <c r="Q17" i="7" s="1"/>
  <c r="F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H16" i="7"/>
  <c r="Q16" i="7" s="1"/>
  <c r="F16" i="7"/>
  <c r="W15" i="7"/>
  <c r="V15" i="7"/>
  <c r="U15" i="7"/>
  <c r="T15" i="7"/>
  <c r="S15" i="7"/>
  <c r="X15" i="7" s="1"/>
  <c r="R15" i="7"/>
  <c r="P15" i="7"/>
  <c r="O15" i="7"/>
  <c r="N15" i="7"/>
  <c r="M15" i="7"/>
  <c r="L15" i="7"/>
  <c r="K15" i="7"/>
  <c r="J15" i="7"/>
  <c r="I15" i="7"/>
  <c r="H15" i="7"/>
  <c r="Q15" i="7" s="1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F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Q13" i="7" s="1"/>
  <c r="F13" i="7"/>
  <c r="X12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Q12" i="7" s="1"/>
  <c r="F12" i="7"/>
  <c r="Q26" i="7" l="1"/>
  <c r="X13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E53" i="18" l="1"/>
  <c r="I53" i="18"/>
  <c r="E63" i="18"/>
  <c r="F63" i="18"/>
  <c r="I63" i="18"/>
  <c r="F53" i="18"/>
  <c r="N53" i="18"/>
  <c r="K53" i="18"/>
  <c r="M53" i="18"/>
  <c r="G63" i="18"/>
  <c r="J63" i="18"/>
  <c r="K63" i="18"/>
  <c r="D32" i="18"/>
  <c r="L31" i="18" s="1"/>
  <c r="M63" i="18"/>
  <c r="G53" i="18"/>
  <c r="D56" i="18" s="1"/>
  <c r="J55" i="18" s="1"/>
  <c r="J53" i="18"/>
  <c r="N63" i="18"/>
  <c r="N21" i="18"/>
  <c r="J21" i="18"/>
  <c r="F21" i="18"/>
  <c r="M21" i="18"/>
  <c r="I21" i="18"/>
  <c r="L21" i="18"/>
  <c r="H21" i="18"/>
  <c r="K21" i="18"/>
  <c r="G21" i="18"/>
  <c r="H53" i="18"/>
  <c r="H63" i="18"/>
  <c r="D66" i="18" s="1"/>
  <c r="D24" i="15"/>
  <c r="C23" i="15"/>
  <c r="I31" i="18" l="1"/>
  <c r="F31" i="18"/>
  <c r="K31" i="18"/>
  <c r="M31" i="18"/>
  <c r="J31" i="18"/>
  <c r="N31" i="18"/>
  <c r="G31" i="18"/>
  <c r="H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E55" i="18" s="1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E31" i="17" l="1"/>
  <c r="G65" i="17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<sst xmlns="http://schemas.openxmlformats.org/spreadsheetml/2006/main" count="1377" uniqueCount="679">
  <si>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</si>
  <si>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</si>
  <si>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</si>
  <si>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</si>
  <si>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</si>
  <si>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</si>
  <si>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</si>
  <si>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</si>
  <si>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</si>
  <si>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</si>
  <si>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</si>
  <si>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</si>
  <si>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</si>
  <si>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</si>
  <si>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</si>
  <si>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</si>
  <si>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</si>
  <si>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</si>
  <si>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</si>
  <si>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</si>
  <si>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</si>
  <si>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</si>
  <si>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</si>
  <si>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</si>
  <si>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</si>
  <si>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</si>
  <si>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</si>
  <si>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</si>
  <si>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</si>
  <si>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</si>
  <si>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</si>
  <si>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</si>
  <si>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</si>
  <si>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</si>
  <si>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</si>
  <si>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</si>
  <si>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</si>
  <si>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</si>
  <si>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</si>
  <si>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</si>
  <si>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</si>
  <si>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</si>
  <si>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</si>
  <si>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</si>
  <si>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</si>
  <si>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</si>
  <si>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</si>
  <si>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</si>
  <si>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</si>
  <si>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</si>
  <si>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</si>
  <si>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</si>
  <si>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</si>
  <si>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</si>
  <si>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</si>
  <si>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</si>
  <si>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</si>
  <si>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</si>
  <si>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</si>
  <si>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</si>
  <si>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</si>
  <si>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</si>
  <si>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</si>
  <si>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</si>
  <si>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</si>
  <si>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</si>
  <si>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</si>
  <si>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</si>
  <si>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</si>
  <si>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</si>
  <si>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</si>
  <si>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</si>
  <si>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</si>
  <si>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</si>
  <si>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</si>
  <si>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</si>
  <si>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</si>
  <si>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</si>
  <si>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</si>
  <si>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</si>
  <si>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</si>
  <si>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</si>
  <si>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</si>
  <si>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</si>
  <si>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</si>
  <si>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</si>
  <si>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</si>
  <si>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</si>
  <si>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</si>
  <si>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</si>
  <si>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</si>
  <si>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</si>
  <si>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</si>
  <si>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</si>
  <si>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</si>
  <si>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</si>
  <si>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</si>
  <si>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</si>
  <si>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</si>
  <si>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</si>
  <si>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</si>
  <si>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</si>
  <si>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</si>
  <si>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</si>
  <si>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</si>
  <si>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</si>
  <si>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</si>
  <si>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</si>
  <si>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</si>
  <si>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</si>
  <si>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</si>
  <si>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</si>
  <si>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</si>
  <si>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</si>
  <si>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</si>
  <si>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</si>
  <si>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</si>
  <si>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</si>
  <si>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</si>
  <si>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</si>
  <si>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</si>
  <si>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</si>
  <si>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</si>
  <si>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</si>
  <si>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</si>
  <si>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</si>
  <si>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</si>
  <si>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</si>
  <si>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</si>
  <si>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</si>
  <si>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</si>
  <si>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</si>
  <si>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</si>
  <si>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</si>
  <si>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</si>
  <si>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</si>
  <si>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</si>
  <si>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</si>
  <si>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</si>
  <si>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</si>
  <si>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</si>
  <si>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</si>
  <si>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</si>
  <si>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</si>
  <si>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</si>
  <si>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</si>
  <si>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</si>
  <si>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</si>
  <si>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</si>
  <si>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</si>
  <si>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</si>
  <si>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</si>
  <si>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</si>
  <si>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</si>
  <si>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</si>
  <si>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</si>
  <si>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</si>
  <si>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</si>
  <si>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</si>
  <si>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</si>
  <si>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</si>
  <si>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</si>
  <si>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</si>
  <si>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</si>
  <si>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</si>
  <si>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</si>
  <si>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</si>
  <si>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</si>
  <si>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</si>
  <si>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</si>
  <si>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</si>
  <si>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</si>
  <si>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</si>
  <si>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</si>
  <si>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</si>
  <si>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</si>
  <si>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</si>
  <si>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</si>
  <si>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</si>
  <si>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</si>
  <si>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</si>
  <si>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</si>
  <si>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</si>
  <si>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</si>
  <si>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</si>
  <si>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</si>
  <si>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</si>
  <si>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</si>
  <si>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</si>
  <si>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</si>
  <si>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</si>
  <si>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</si>
  <si>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</si>
  <si>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</si>
  <si>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</si>
  <si>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</si>
  <si>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</si>
  <si>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</si>
  <si>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</si>
  <si>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</si>
  <si>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</si>
  <si>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</si>
  <si>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</si>
  <si>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</si>
  <si>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</si>
  <si>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</si>
  <si>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</si>
  <si>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</si>
  <si>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</si>
  <si>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</si>
  <si>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</si>
  <si>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</si>
  <si>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</si>
  <si>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</si>
  <si>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</si>
  <si>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</si>
  <si>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</si>
  <si>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</si>
  <si>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</si>
  <si>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</si>
  <si>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</si>
  <si>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</si>
  <si>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</si>
  <si>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</si>
  <si>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</si>
  <si>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</si>
  <si>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</si>
  <si>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</si>
  <si>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</si>
  <si>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</si>
  <si>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</si>
  <si>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</si>
  <si>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</si>
  <si>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</si>
  <si>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</si>
  <si>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</si>
  <si>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</si>
  <si>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</si>
  <si>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</si>
  <si>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</si>
  <si>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</si>
  <si>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</si>
  <si>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</si>
  <si>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</si>
  <si>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</si>
  <si>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</si>
  <si>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</si>
  <si>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</si>
  <si>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</si>
  <si>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</si>
  <si>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</si>
  <si>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</si>
  <si>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</si>
  <si>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</si>
  <si>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</si>
  <si>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</si>
  <si>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</si>
  <si>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</si>
  <si>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</si>
  <si>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</si>
  <si>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</si>
  <si>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</si>
  <si>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</si>
  <si>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</si>
  <si>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</si>
  <si>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</si>
  <si>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</si>
  <si>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</si>
  <si>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</si>
  <si>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</si>
  <si>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</si>
  <si>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</si>
  <si>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</si>
  <si>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</si>
  <si>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</si>
  <si>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</si>
  <si>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</si>
  <si>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</si>
  <si>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</si>
  <si>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</si>
  <si>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</si>
  <si>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</si>
  <si>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</si>
  <si>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</si>
  <si>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</si>
  <si>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</si>
  <si>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</si>
  <si>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</si>
  <si>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</si>
  <si>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</si>
  <si>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</si>
  <si>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</si>
  <si>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</si>
  <si>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</si>
  <si>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</si>
  <si>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</si>
  <si>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</si>
  <si>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</si>
  <si>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</si>
  <si>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</si>
  <si>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</si>
  <si>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</si>
  <si>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</si>
  <si>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</si>
  <si>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</si>
  <si>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</si>
  <si>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</si>
  <si>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</si>
  <si>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</si>
  <si>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</si>
  <si>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</si>
  <si>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</si>
  <si>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</si>
  <si>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</si>
  <si>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</si>
  <si>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</si>
  <si>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</si>
  <si>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</si>
  <si>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</si>
  <si>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</si>
  <si>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</si>
  <si>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</si>
  <si>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</si>
  <si>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</si>
  <si>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</si>
  <si>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</si>
  <si>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</si>
  <si>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</si>
  <si>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</si>
  <si>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</si>
  <si>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</si>
  <si>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</si>
  <si>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</si>
  <si>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</si>
  <si>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</si>
  <si>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</si>
  <si>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</si>
  <si>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</si>
  <si>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</si>
  <si>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</si>
  <si>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</si>
  <si>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</si>
  <si>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</si>
  <si>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</si>
  <si>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</si>
  <si>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</si>
  <si>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</si>
  <si>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</si>
  <si>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</si>
  <si>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</si>
  <si>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</si>
  <si>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</si>
  <si>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</si>
  <si>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</si>
  <si>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</si>
  <si>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</si>
  <si>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</si>
  <si>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</si>
  <si>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</si>
  <si>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</si>
  <si>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</si>
  <si>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</si>
  <si>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</si>
  <si>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</si>
  <si>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</si>
  <si>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</si>
  <si>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</si>
  <si>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</si>
  <si>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</si>
  <si>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</si>
  <si>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</si>
  <si>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</si>
  <si>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</si>
  <si>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</si>
  <si>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</si>
  <si>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</si>
  <si>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</si>
  <si>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</si>
  <si>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</si>
  <si>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</si>
  <si>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</si>
  <si>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</si>
  <si>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</si>
  <si>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</si>
  <si>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</si>
  <si>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</si>
  <si>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</si>
  <si>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</si>
  <si>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</si>
  <si>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</si>
  <si>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</si>
  <si>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</si>
  <si>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</si>
  <si>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</si>
  <si>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</si>
  <si>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</si>
  <si>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</si>
  <si>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</si>
  <si>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</si>
  <si>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</si>
  <si>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</si>
  <si>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</si>
  <si>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</si>
  <si>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</si>
  <si>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</si>
  <si>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</si>
  <si>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</si>
  <si>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</si>
  <si>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</si>
  <si>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</si>
  <si>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</si>
  <si>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</si>
  <si>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</si>
  <si>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</si>
  <si>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</si>
  <si>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</si>
  <si>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</si>
  <si>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</si>
  <si>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</si>
  <si>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</si>
  <si>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</si>
  <si>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</si>
  <si>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</si>
  <si>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</si>
  <si>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</si>
  <si>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</si>
  <si>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</si>
  <si>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</si>
  <si>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</si>
  <si>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</si>
  <si>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</si>
  <si>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</si>
  <si>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</si>
  <si>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</si>
  <si>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</si>
  <si>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</si>
  <si>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</si>
  <si>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</si>
  <si>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</si>
  <si>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</si>
  <si>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</si>
  <si>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</si>
  <si>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</si>
  <si>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</si>
  <si>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</si>
  <si>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</si>
  <si>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</si>
  <si>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</si>
  <si>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</si>
  <si>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</si>
  <si>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</si>
  <si>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</si>
  <si>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</si>
  <si>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</si>
  <si>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</si>
  <si>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</si>
  <si>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</si>
  <si>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</si>
  <si>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</si>
  <si>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</si>
  <si>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</si>
  <si>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</si>
  <si>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</si>
  <si>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</si>
  <si>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</si>
  <si>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</si>
  <si>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</si>
  <si>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</si>
  <si>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</si>
  <si>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</si>
  <si>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</si>
  <si>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</si>
  <si>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</si>
  <si>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</si>
  <si>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</si>
  <si>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</si>
  <si>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</si>
  <si>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</si>
  <si>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</si>
  <si>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</si>
  <si>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</si>
  <si>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</si>
  <si>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</si>
  <si>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</si>
  <si>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</si>
  <si>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</si>
  <si>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</si>
  <si>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</si>
  <si>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</si>
  <si>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</si>
  <si>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</si>
  <si>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</si>
  <si>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</si>
  <si>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</si>
  <si>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</si>
  <si>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</si>
  <si>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</si>
  <si>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</si>
  <si>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</si>
  <si>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</si>
  <si>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</si>
  <si>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</si>
  <si>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</si>
  <si>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</si>
  <si>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</si>
  <si>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</si>
  <si>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</si>
  <si>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</si>
  <si>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</si>
  <si>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</si>
  <si>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</si>
  <si>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</si>
  <si>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</si>
  <si>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</si>
  <si>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</si>
  <si>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</si>
  <si>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</si>
  <si>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</si>
  <si>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</si>
  <si>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</si>
  <si>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</si>
  <si>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</si>
  <si>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</si>
  <si>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</si>
  <si>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</si>
  <si>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</si>
  <si>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</si>
  <si>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</si>
  <si>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</si>
  <si>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</si>
  <si>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</si>
  <si>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</si>
  <si>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</si>
  <si>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</si>
  <si>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</si>
  <si>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</si>
  <si>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</si>
  <si>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</si>
  <si>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</si>
  <si>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</si>
  <si>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</si>
  <si>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</si>
  <si>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</si>
  <si>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</si>
  <si>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</si>
  <si>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</si>
  <si>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</si>
  <si>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</si>
  <si>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</si>
  <si>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</si>
  <si>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</si>
  <si>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</si>
  <si>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</si>
  <si>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</si>
  <si>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</si>
  <si>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</si>
  <si>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</si>
  <si>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</si>
  <si>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</si>
  <si>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</si>
  <si>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</si>
  <si>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</si>
  <si>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</si>
  <si>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</si>
  <si>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</si>
  <si>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</si>
  <si>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</si>
  <si>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</si>
  <si>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</si>
  <si>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</si>
  <si>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</si>
  <si>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</si>
  <si>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</si>
  <si>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</si>
  <si>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</si>
  <si>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</si>
  <si>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</si>
  <si>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</si>
  <si>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</si>
  <si>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</si>
  <si>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</si>
  <si>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</si>
  <si>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</si>
  <si>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</si>
  <si>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</si>
  <si>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</si>
  <si>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</si>
  <si>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</si>
  <si>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</si>
  <si>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</si>
  <si>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</si>
  <si>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</si>
  <si>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</si>
  <si>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</si>
  <si>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</si>
  <si>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</si>
  <si>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</si>
  <si>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</si>
  <si>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</si>
  <si>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</si>
  <si>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</si>
  <si>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</si>
  <si>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</si>
  <si>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</si>
  <si>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</si>
  <si>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</si>
  <si>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</si>
  <si>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</si>
  <si>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</si>
  <si>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</si>
  <si>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</si>
  <si>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</si>
  <si>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</si>
  <si>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</si>
  <si>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</si>
  <si>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</si>
  <si>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</si>
  <si>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</si>
  <si>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</si>
  <si>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</si>
  <si>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</si>
  <si>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</si>
  <si>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</si>
  <si>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</si>
  <si>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</si>
  <si>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</si>
  <si>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</si>
  <si>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</si>
  <si>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</si>
  <si>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</si>
  <si>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</si>
  <si>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</si>
  <si>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</si>
  <si>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</si>
  <si>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</si>
  <si>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</si>
  <si>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</si>
  <si>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</si>
  <si>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</si>
  <si>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</si>
  <si>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</si>
  <si>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</si>
  <si>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</si>
  <si>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</si>
  <si>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</si>
  <si>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</si>
  <si>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</si>
  <si>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</si>
  <si>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</si>
  <si>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</si>
  <si>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</si>
  <si>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</si>
  <si>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</si>
  <si>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</si>
  <si>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</si>
  <si>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</si>
  <si>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</si>
  <si>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</si>
  <si>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</si>
  <si>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</si>
  <si>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</si>
  <si>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</si>
  <si>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</si>
  <si>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</si>
  <si>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</si>
  <si>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</si>
  <si>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</si>
  <si>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</si>
  <si>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Stadtwerke Neustrelitz GmbH</t>
  </si>
  <si>
    <t>Wlhelm-Stolte-Str. 90</t>
  </si>
  <si>
    <t>Neustrelitz</t>
  </si>
  <si>
    <t>bilanz.gas@stadtwerke-neustrelitz.de</t>
  </si>
  <si>
    <t>03981 / 474 170</t>
  </si>
  <si>
    <t>SWNEUSTRELITZ</t>
  </si>
  <si>
    <t>GASPOOLNH7010991</t>
  </si>
  <si>
    <t>Herr Andy Werner</t>
  </si>
  <si>
    <t>DE_GMF04</t>
  </si>
  <si>
    <t>DE_GBA04</t>
  </si>
  <si>
    <t>Neustrellitz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</si>
</sst>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Border="1" applyAlignment="1" applyProtection="1">
      <alignment horizontal="left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1593489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387191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285591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1" sqref="C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42278</v>
      </c>
      <c r="E29" s="8"/>
      <c r="F29" s="8"/>
      <c r="G29" s="8"/>
      <c r="H29" s="8"/>
    </row>
    <row r="30" spans="2:12">
      <c r="B30" s="21" t="s">
        <v>350</v>
      </c>
      <c r="C30" s="339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668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0">
        <v>9870109900000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17235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670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675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671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672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SWNEUSTRELITZ</v>
      </c>
      <c r="E28" s="38"/>
      <c r="F28" s="11"/>
      <c r="G28" s="2"/>
    </row>
    <row r="29" spans="1:15">
      <c r="B29" s="15"/>
      <c r="C29" s="22" t="s">
        <v>398</v>
      </c>
      <c r="D29" s="45" t="s">
        <v>673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Neustrelitz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SWNEUSTRELITZ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341">
        <f>Netzbetreiber!$D$11</f>
        <v>9870109900000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7" t="s">
        <v>623</v>
      </c>
      <c r="I13" s="277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674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371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582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3" t="s">
        <v>616</v>
      </c>
      <c r="I22" s="273" t="s">
        <v>617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3" t="s">
        <v>619</v>
      </c>
      <c r="I23" s="8" t="s">
        <v>615</v>
      </c>
      <c r="J23" s="8"/>
      <c r="K23" s="8"/>
      <c r="L23" s="274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3" t="s">
        <v>618</v>
      </c>
      <c r="I24" s="273" t="s">
        <v>625</v>
      </c>
      <c r="J24" s="8"/>
      <c r="K24" s="8"/>
      <c r="L24" s="276" t="s">
        <v>626</v>
      </c>
      <c r="M24" s="276" t="s">
        <v>628</v>
      </c>
      <c r="N24" s="276" t="s">
        <v>627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373</v>
      </c>
      <c r="C26" s="6" t="s">
        <v>585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629</v>
      </c>
      <c r="D27" s="42" t="s">
        <v>630</v>
      </c>
      <c r="E27" s="15"/>
      <c r="H27" s="309" t="s">
        <v>630</v>
      </c>
      <c r="I27" s="275" t="s">
        <v>631</v>
      </c>
      <c r="J27" s="275" t="s">
        <v>632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633</v>
      </c>
      <c r="I28" s="276" t="s">
        <v>634</v>
      </c>
      <c r="J28" s="276" t="s">
        <v>635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636</v>
      </c>
      <c r="I29" s="276" t="s">
        <v>637</v>
      </c>
      <c r="J29" s="276" t="s">
        <v>638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639</v>
      </c>
      <c r="I32" s="276" t="s">
        <v>640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641</v>
      </c>
      <c r="I33" s="273" t="s">
        <v>636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556</v>
      </c>
      <c r="C35" s="24" t="s">
        <v>500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557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369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670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O20" sqref="O20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18.140625" style="129" customWidth="1"/>
    <col min="6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668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SWNEUSTRELITZ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341">
        <v>9870109900000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1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 t="str">
        <f>INDEX('SLP-Verfahren'!D48:D62,'SLP-Temp-Gebiet #01'!F10)</f>
        <v>Neustrelitz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3" t="s">
        <v>591</v>
      </c>
      <c r="D13" s="343"/>
      <c r="E13" s="343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4" t="s">
        <v>452</v>
      </c>
      <c r="D14" s="344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4" t="s">
        <v>390</v>
      </c>
      <c r="D15" s="344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139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DWD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678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10278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>IF(F30&gt;$F$28,0,1)</f>
        <v>1</v>
      </c>
      <c r="G29" s="179">
        <f t="shared" ref="G29:N29" si="2">IF(G30&gt;$F$28,0,1)</f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Neustrellitz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10278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45" t="s">
        <v>587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SWNEUSTRELITZ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2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3" t="s">
        <v>591</v>
      </c>
      <c r="D13" s="343"/>
      <c r="E13" s="343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4" t="s">
        <v>452</v>
      </c>
      <c r="D14" s="344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4" t="s">
        <v>390</v>
      </c>
      <c r="D15" s="344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45" t="s">
        <v>587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7" sqref="E7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>Stadtwerke Neustrelitz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SWNEUSTRELITZ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342">
        <f>Netzbetreiber!$D$11</f>
        <v>9870109900000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6" t="s">
        <v>655</v>
      </c>
    </row>
    <row r="11" spans="2:26" ht="15.75" thickBot="1">
      <c r="B11" s="140" t="s">
        <v>501</v>
      </c>
      <c r="C11" s="141" t="s">
        <v>516</v>
      </c>
      <c r="D11" s="305" t="s">
        <v>248</v>
      </c>
      <c r="E11" s="165" t="s">
        <v>523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SWNEUSTRELITZ</v>
      </c>
      <c r="D12" s="63" t="s">
        <v>248</v>
      </c>
      <c r="E12" s="166" t="s">
        <v>57</v>
      </c>
      <c r="F12" s="308" t="str">
        <f>VLOOKUP($E12,'BDEW-Standard'!$B$3:$M$158,F$9,0)</f>
        <v>V14</v>
      </c>
      <c r="H12" s="279">
        <f>ROUND(VLOOKUP($E12,'BDEW-Standard'!$B$3:$M$158,H$9,0),7)</f>
        <v>3.159294</v>
      </c>
      <c r="I12" s="279">
        <f>ROUND(VLOOKUP($E12,'BDEW-Standard'!$B$3:$M$158,I$9,0),7)</f>
        <v>-37.406886</v>
      </c>
      <c r="J12" s="279">
        <f>ROUND(VLOOKUP($E12,'BDEW-Standard'!$B$3:$M$158,J$9,0),7)</f>
        <v>6.1418926000000003</v>
      </c>
      <c r="K12" s="279">
        <f>ROUND(VLOOKUP($E12,'BDEW-Standard'!$B$3:$M$158,K$9,0),7)</f>
        <v>9.2168600000000003E-2</v>
      </c>
      <c r="L12" s="280">
        <f>ROUND(VLOOKUP($E12,'BDEW-Standard'!$B$3:$M$158,L$9,0),1)</f>
        <v>40</v>
      </c>
      <c r="M12" s="279">
        <f>ROUND(VLOOKUP($E12,'BDEW-Standard'!$B$3:$M$158,M$9,0),7)</f>
        <v>0</v>
      </c>
      <c r="N12" s="279">
        <f>ROUND(VLOOKUP($E12,'BDEW-Standard'!$B$3:$M$158,N$9,0),7)</f>
        <v>0</v>
      </c>
      <c r="O12" s="279">
        <f>ROUND(VLOOKUP($E12,'BDEW-Standard'!$B$3:$M$158,O$9,0),7)</f>
        <v>0</v>
      </c>
      <c r="P12" s="279">
        <f>ROUND(VLOOKUP($E12,'BDEW-Standard'!$B$3:$M$158,P$9,0),7)</f>
        <v>0</v>
      </c>
      <c r="Q12" s="281">
        <f t="shared" ref="Q12:Q26" si="1">($H12/(1+($I12/($Q$9-$L12))^$J12)+$K12)+MAX($M12*$Q$9+$N12,$O12*$Q$9+$P12)</f>
        <v>0.96762600224521156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 t="shared" ref="X12:X24" si="2"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SWNEUSTRELITZ</v>
      </c>
      <c r="D13" s="63" t="s">
        <v>248</v>
      </c>
      <c r="E13" s="166" t="s">
        <v>67</v>
      </c>
      <c r="F13" s="308" t="str">
        <f>VLOOKUP($E13,'BDEW-Standard'!$B$3:$M$158,F$9,0)</f>
        <v>V24</v>
      </c>
      <c r="H13" s="279">
        <f>ROUND(VLOOKUP($E13,'BDEW-Standard'!$B$3:$M$158,H$9,0),7)</f>
        <v>2.4859160999999999</v>
      </c>
      <c r="I13" s="279">
        <f>ROUND(VLOOKUP($E13,'BDEW-Standard'!$B$3:$M$158,I$9,0),7)</f>
        <v>-35.043597800000001</v>
      </c>
      <c r="J13" s="279">
        <f>ROUND(VLOOKUP($E13,'BDEW-Standard'!$B$3:$M$158,J$9,0),7)</f>
        <v>6.2818214000000001</v>
      </c>
      <c r="K13" s="279">
        <f>ROUND(VLOOKUP($E13,'BDEW-Standard'!$B$3:$M$158,K$9,0),7)</f>
        <v>0.1282547</v>
      </c>
      <c r="L13" s="280">
        <f>ROUND(VLOOKUP($E13,'BDEW-Standard'!$B$3:$M$158,L$9,0),1)</f>
        <v>40</v>
      </c>
      <c r="M13" s="279">
        <f>ROUND(VLOOKUP($E13,'BDEW-Standard'!$B$3:$M$158,M$9,0),7)</f>
        <v>0</v>
      </c>
      <c r="N13" s="279">
        <f>ROUND(VLOOKUP($E13,'BDEW-Standard'!$B$3:$M$158,N$9,0),7)</f>
        <v>0</v>
      </c>
      <c r="O13" s="279">
        <f>ROUND(VLOOKUP($E13,'BDEW-Standard'!$B$3:$M$158,O$9,0),7)</f>
        <v>0</v>
      </c>
      <c r="P13" s="279">
        <f>ROUND(VLOOKUP($E13,'BDEW-Standard'!$B$3:$M$158,P$9,0),7)</f>
        <v>0</v>
      </c>
      <c r="Q13" s="281">
        <f t="shared" si="1"/>
        <v>1.0258303127680664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si="2"/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SWNEUSTRELITZ</v>
      </c>
      <c r="D14" s="63" t="s">
        <v>248</v>
      </c>
      <c r="E14" s="166" t="s">
        <v>4</v>
      </c>
      <c r="F14" s="308" t="str">
        <f>VLOOKUP($E14,'BDEW-Standard'!$B$3:$M$158,F$9,0)</f>
        <v>HK3</v>
      </c>
      <c r="H14" s="279">
        <f>ROUND(VLOOKUP($E14,'BDEW-Standard'!$B$3:$M$158,H$9,0),7)</f>
        <v>0.40409319999999999</v>
      </c>
      <c r="I14" s="279">
        <f>ROUND(VLOOKUP($E14,'BDEW-Standard'!$B$3:$M$158,I$9,0),7)</f>
        <v>-24.439296800000001</v>
      </c>
      <c r="J14" s="279">
        <f>ROUND(VLOOKUP($E14,'BDEW-Standard'!$B$3:$M$158,J$9,0),7)</f>
        <v>6.5718174999999999</v>
      </c>
      <c r="K14" s="279">
        <f>ROUND(VLOOKUP($E14,'BDEW-Standard'!$B$3:$M$158,K$9,0),7)</f>
        <v>0.71077100000000004</v>
      </c>
      <c r="L14" s="280">
        <f>ROUND(VLOOKUP($E14,'BDEW-Standard'!$B$3:$M$158,L$9,0),1)</f>
        <v>40</v>
      </c>
      <c r="M14" s="279">
        <f>ROUND(VLOOKUP($E14,'BDEW-Standard'!$B$3:$M$158,M$9,0),7)</f>
        <v>0</v>
      </c>
      <c r="N14" s="279">
        <f>ROUND(VLOOKUP($E14,'BDEW-Standard'!$B$3:$M$158,N$9,0),7)</f>
        <v>0</v>
      </c>
      <c r="O14" s="279">
        <f>ROUND(VLOOKUP($E14,'BDEW-Standard'!$B$3:$M$158,O$9,0),7)</f>
        <v>0</v>
      </c>
      <c r="P14" s="279">
        <f>ROUND(VLOOKUP($E14,'BDEW-Standard'!$B$3:$M$158,P$9,0),7)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SWNEUSTRELITZ</v>
      </c>
      <c r="D15" s="63" t="s">
        <v>248</v>
      </c>
      <c r="E15" s="166" t="s">
        <v>658</v>
      </c>
      <c r="F15" s="308" t="str">
        <f>VLOOKUP($E15,'BDEW-Standard'!$B$3:$M$158,F$9,0)</f>
        <v>MK4</v>
      </c>
      <c r="H15" s="279">
        <f>ROUND(VLOOKUP($E15,'BDEW-Standard'!$B$3:$M$158,H$9,0),7)</f>
        <v>3.1177248</v>
      </c>
      <c r="I15" s="279">
        <f>ROUND(VLOOKUP($E15,'BDEW-Standard'!$B$3:$M$158,I$9,0),7)</f>
        <v>-35.871506199999999</v>
      </c>
      <c r="J15" s="279">
        <f>ROUND(VLOOKUP($E15,'BDEW-Standard'!$B$3:$M$158,J$9,0),7)</f>
        <v>7.5186828999999999</v>
      </c>
      <c r="K15" s="279">
        <f>ROUND(VLOOKUP($E15,'BDEW-Standard'!$B$3:$M$158,K$9,0),7)</f>
        <v>3.4330100000000002E-2</v>
      </c>
      <c r="L15" s="280">
        <f>ROUND(VLOOKUP($E15,'BDEW-Standard'!$B$3:$M$158,L$9,0),1)</f>
        <v>40</v>
      </c>
      <c r="M15" s="279">
        <f>ROUND(VLOOKUP($E15,'BDEW-Standard'!$B$3:$M$158,M$9,0),7)</f>
        <v>0</v>
      </c>
      <c r="N15" s="279">
        <f>ROUND(VLOOKUP($E15,'BDEW-Standard'!$B$3:$M$158,N$9,0),7)</f>
        <v>0</v>
      </c>
      <c r="O15" s="279">
        <f>ROUND(VLOOKUP($E15,'BDEW-Standard'!$B$3:$M$158,O$9,0),7)</f>
        <v>0</v>
      </c>
      <c r="P15" s="279">
        <f>ROUND(VLOOKUP($E15,'BDEW-Standard'!$B$3:$M$158,P$9,0),7)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SWNEUSTRELITZ</v>
      </c>
      <c r="D16" s="63" t="s">
        <v>248</v>
      </c>
      <c r="E16" s="166" t="s">
        <v>659</v>
      </c>
      <c r="F16" s="308" t="str">
        <f>VLOOKUP($E16,'BDEW-Standard'!$B$3:$M$158,F$9,0)</f>
        <v>HA4</v>
      </c>
      <c r="H16" s="279">
        <f>ROUND(VLOOKUP($E16,'BDEW-Standard'!$B$3:$M$158,H$9,0),7)</f>
        <v>4.0196902000000003</v>
      </c>
      <c r="I16" s="279">
        <f>ROUND(VLOOKUP($E16,'BDEW-Standard'!$B$3:$M$158,I$9,0),7)</f>
        <v>-37.828203700000003</v>
      </c>
      <c r="J16" s="279">
        <f>ROUND(VLOOKUP($E16,'BDEW-Standard'!$B$3:$M$158,J$9,0),7)</f>
        <v>8.1593368999999996</v>
      </c>
      <c r="K16" s="279">
        <f>ROUND(VLOOKUP($E16,'BDEW-Standard'!$B$3:$M$158,K$9,0),7)</f>
        <v>4.72845E-2</v>
      </c>
      <c r="L16" s="280">
        <f>ROUND(VLOOKUP($E16,'BDEW-Standard'!$B$3:$M$158,L$9,0),1)</f>
        <v>40</v>
      </c>
      <c r="M16" s="279">
        <f>ROUND(VLOOKUP($E16,'BDEW-Standard'!$B$3:$M$158,M$9,0),7)</f>
        <v>0</v>
      </c>
      <c r="N16" s="279">
        <f>ROUND(VLOOKUP($E16,'BDEW-Standard'!$B$3:$M$158,N$9,0),7)</f>
        <v>0</v>
      </c>
      <c r="O16" s="279">
        <f>ROUND(VLOOKUP($E16,'BDEW-Standard'!$B$3:$M$158,O$9,0),7)</f>
        <v>0</v>
      </c>
      <c r="P16" s="279">
        <f>ROUND(VLOOKUP($E16,'BDEW-Standard'!$B$3:$M$158,P$9,0),7)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SWNEUSTRELITZ</v>
      </c>
      <c r="D17" s="63" t="s">
        <v>248</v>
      </c>
      <c r="E17" s="166" t="s">
        <v>660</v>
      </c>
      <c r="F17" s="308" t="str">
        <f>VLOOKUP($E17,'BDEW-Standard'!$B$3:$M$158,F$9,0)</f>
        <v>KO4</v>
      </c>
      <c r="H17" s="279">
        <f>ROUND(VLOOKUP($E17,'BDEW-Standard'!$B$3:$M$158,H$9,0),7)</f>
        <v>3.4428942999999999</v>
      </c>
      <c r="I17" s="279">
        <f>ROUND(VLOOKUP($E17,'BDEW-Standard'!$B$3:$M$158,I$9,0),7)</f>
        <v>-36.659050399999998</v>
      </c>
      <c r="J17" s="279">
        <f>ROUND(VLOOKUP($E17,'BDEW-Standard'!$B$3:$M$158,J$9,0),7)</f>
        <v>7.6083226000000002</v>
      </c>
      <c r="K17" s="279">
        <f>ROUND(VLOOKUP($E17,'BDEW-Standard'!$B$3:$M$158,K$9,0),7)</f>
        <v>7.4685000000000001E-2</v>
      </c>
      <c r="L17" s="280">
        <f>ROUND(VLOOKUP($E17,'BDEW-Standard'!$B$3:$M$158,L$9,0),1)</f>
        <v>40</v>
      </c>
      <c r="M17" s="279">
        <f>ROUND(VLOOKUP($E17,'BDEW-Standard'!$B$3:$M$158,M$9,0),7)</f>
        <v>0</v>
      </c>
      <c r="N17" s="279">
        <f>ROUND(VLOOKUP($E17,'BDEW-Standard'!$B$3:$M$158,N$9,0),7)</f>
        <v>0</v>
      </c>
      <c r="O17" s="279">
        <f>ROUND(VLOOKUP($E17,'BDEW-Standard'!$B$3:$M$158,O$9,0),7)</f>
        <v>0</v>
      </c>
      <c r="P17" s="279">
        <f>ROUND(VLOOKUP($E17,'BDEW-Standard'!$B$3:$M$158,P$9,0),7)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SWNEUSTRELITZ</v>
      </c>
      <c r="D18" s="63" t="s">
        <v>248</v>
      </c>
      <c r="E18" s="166" t="s">
        <v>661</v>
      </c>
      <c r="F18" s="308" t="str">
        <f>VLOOKUP($E18,'BDEW-Standard'!$B$3:$M$158,F$9,0)</f>
        <v>BD4</v>
      </c>
      <c r="H18" s="279">
        <f>ROUND(VLOOKUP($E18,'BDEW-Standard'!$B$3:$M$158,H$9,0),7)</f>
        <v>3.75</v>
      </c>
      <c r="I18" s="279">
        <f>ROUND(VLOOKUP($E18,'BDEW-Standard'!$B$3:$M$158,I$9,0),7)</f>
        <v>-37.5</v>
      </c>
      <c r="J18" s="279">
        <f>ROUND(VLOOKUP($E18,'BDEW-Standard'!$B$3:$M$158,J$9,0),7)</f>
        <v>6.8</v>
      </c>
      <c r="K18" s="279">
        <f>ROUND(VLOOKUP($E18,'BDEW-Standard'!$B$3:$M$158,K$9,0),7)</f>
        <v>6.0911300000000002E-2</v>
      </c>
      <c r="L18" s="280">
        <f>ROUND(VLOOKUP($E18,'BDEW-Standard'!$B$3:$M$158,L$9,0),1)</f>
        <v>40</v>
      </c>
      <c r="M18" s="279">
        <f>ROUND(VLOOKUP($E18,'BDEW-Standard'!$B$3:$M$158,M$9,0),7)</f>
        <v>0</v>
      </c>
      <c r="N18" s="279">
        <f>ROUND(VLOOKUP($E18,'BDEW-Standard'!$B$3:$M$158,N$9,0),7)</f>
        <v>0</v>
      </c>
      <c r="O18" s="279">
        <f>ROUND(VLOOKUP($E18,'BDEW-Standard'!$B$3:$M$158,O$9,0),7)</f>
        <v>0</v>
      </c>
      <c r="P18" s="279">
        <f>ROUND(VLOOKUP($E18,'BDEW-Standard'!$B$3:$M$158,P$9,0),7)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SWNEUSTRELITZ</v>
      </c>
      <c r="D19" s="63" t="s">
        <v>248</v>
      </c>
      <c r="E19" s="166" t="s">
        <v>662</v>
      </c>
      <c r="F19" s="308" t="str">
        <f>VLOOKUP($E19,'BDEW-Standard'!$B$3:$M$158,F$9,0)</f>
        <v>GA4</v>
      </c>
      <c r="H19" s="279">
        <f>ROUND(VLOOKUP($E19,'BDEW-Standard'!$B$3:$M$158,H$9,0),7)</f>
        <v>2.8195655999999998</v>
      </c>
      <c r="I19" s="279">
        <f>ROUND(VLOOKUP($E19,'BDEW-Standard'!$B$3:$M$158,I$9,0),7)</f>
        <v>-36</v>
      </c>
      <c r="J19" s="279">
        <f>ROUND(VLOOKUP($E19,'BDEW-Standard'!$B$3:$M$158,J$9,0),7)</f>
        <v>7.7368518000000002</v>
      </c>
      <c r="K19" s="279">
        <f>ROUND(VLOOKUP($E19,'BDEW-Standard'!$B$3:$M$158,K$9,0),7)</f>
        <v>0.157281</v>
      </c>
      <c r="L19" s="280">
        <f>ROUND(VLOOKUP($E19,'BDEW-Standard'!$B$3:$M$158,L$9,0),1)</f>
        <v>40</v>
      </c>
      <c r="M19" s="279">
        <f>ROUND(VLOOKUP($E19,'BDEW-Standard'!$B$3:$M$158,M$9,0),7)</f>
        <v>0</v>
      </c>
      <c r="N19" s="279">
        <f>ROUND(VLOOKUP($E19,'BDEW-Standard'!$B$3:$M$158,N$9,0),7)</f>
        <v>0</v>
      </c>
      <c r="O19" s="279">
        <f>ROUND(VLOOKUP($E19,'BDEW-Standard'!$B$3:$M$158,O$9,0),7)</f>
        <v>0</v>
      </c>
      <c r="P19" s="279">
        <f>ROUND(VLOOKUP($E19,'BDEW-Standard'!$B$3:$M$158,P$9,0),7)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SWNEUSTRELITZ</v>
      </c>
      <c r="D20" s="63" t="s">
        <v>248</v>
      </c>
      <c r="E20" s="166" t="s">
        <v>663</v>
      </c>
      <c r="F20" s="308" t="str">
        <f>VLOOKUP($E20,'BDEW-Standard'!$B$3:$M$158,F$9,0)</f>
        <v>BH4</v>
      </c>
      <c r="H20" s="279">
        <f>ROUND(VLOOKUP($E20,'BDEW-Standard'!$B$3:$M$158,H$9,0),7)</f>
        <v>2.4595180999999999</v>
      </c>
      <c r="I20" s="279">
        <f>ROUND(VLOOKUP($E20,'BDEW-Standard'!$B$3:$M$158,I$9,0),7)</f>
        <v>-35.253212400000002</v>
      </c>
      <c r="J20" s="279">
        <f>ROUND(VLOOKUP($E20,'BDEW-Standard'!$B$3:$M$158,J$9,0),7)</f>
        <v>6.0587001000000003</v>
      </c>
      <c r="K20" s="279">
        <f>ROUND(VLOOKUP($E20,'BDEW-Standard'!$B$3:$M$158,K$9,0),7)</f>
        <v>0.16473699999999999</v>
      </c>
      <c r="L20" s="280">
        <f>ROUND(VLOOKUP($E20,'BDEW-Standard'!$B$3:$M$158,L$9,0),1)</f>
        <v>40</v>
      </c>
      <c r="M20" s="279">
        <f>ROUND(VLOOKUP($E20,'BDEW-Standard'!$B$3:$M$158,M$9,0),7)</f>
        <v>0</v>
      </c>
      <c r="N20" s="279">
        <f>ROUND(VLOOKUP($E20,'BDEW-Standard'!$B$3:$M$158,N$9,0),7)</f>
        <v>0</v>
      </c>
      <c r="O20" s="279">
        <f>ROUND(VLOOKUP($E20,'BDEW-Standard'!$B$3:$M$158,O$9,0),7)</f>
        <v>0</v>
      </c>
      <c r="P20" s="279">
        <f>ROUND(VLOOKUP($E20,'BDEW-Standard'!$B$3:$M$158,P$9,0),7)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SWNEUSTRELITZ</v>
      </c>
      <c r="D21" s="63" t="s">
        <v>248</v>
      </c>
      <c r="E21" s="166" t="s">
        <v>664</v>
      </c>
      <c r="F21" s="308" t="str">
        <f>VLOOKUP($E21,'BDEW-Standard'!$B$3:$M$158,F$9,0)</f>
        <v>WA4</v>
      </c>
      <c r="H21" s="279">
        <f>ROUND(VLOOKUP($E21,'BDEW-Standard'!$B$3:$M$158,H$9,0),7)</f>
        <v>1.0535874999999999</v>
      </c>
      <c r="I21" s="279">
        <f>ROUND(VLOOKUP($E21,'BDEW-Standard'!$B$3:$M$158,I$9,0),7)</f>
        <v>-35.299999999999997</v>
      </c>
      <c r="J21" s="279">
        <f>ROUND(VLOOKUP($E21,'BDEW-Standard'!$B$3:$M$158,J$9,0),7)</f>
        <v>4.8662747</v>
      </c>
      <c r="K21" s="279">
        <f>ROUND(VLOOKUP($E21,'BDEW-Standard'!$B$3:$M$158,K$9,0),7)</f>
        <v>0.68110420000000005</v>
      </c>
      <c r="L21" s="280">
        <f>ROUND(VLOOKUP($E21,'BDEW-Standard'!$B$3:$M$158,L$9,0),1)</f>
        <v>40</v>
      </c>
      <c r="M21" s="279">
        <f>ROUND(VLOOKUP($E21,'BDEW-Standard'!$B$3:$M$158,M$9,0),7)</f>
        <v>0</v>
      </c>
      <c r="N21" s="279">
        <f>ROUND(VLOOKUP($E21,'BDEW-Standard'!$B$3:$M$158,N$9,0),7)</f>
        <v>0</v>
      </c>
      <c r="O21" s="279">
        <f>ROUND(VLOOKUP($E21,'BDEW-Standard'!$B$3:$M$158,O$9,0),7)</f>
        <v>0</v>
      </c>
      <c r="P21" s="279">
        <f>ROUND(VLOOKUP($E21,'BDEW-Standard'!$B$3:$M$158,P$9,0),7)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SWNEUSTRELITZ</v>
      </c>
      <c r="D22" s="63" t="s">
        <v>248</v>
      </c>
      <c r="E22" s="166" t="s">
        <v>665</v>
      </c>
      <c r="F22" s="308" t="str">
        <f>VLOOKUP($E22,'BDEW-Standard'!$B$3:$M$158,F$9,0)</f>
        <v>HD4</v>
      </c>
      <c r="H22" s="279">
        <f>ROUND(VLOOKUP($E22,'BDEW-Standard'!$B$3:$M$158,H$9,0),7)</f>
        <v>3.0084346000000002</v>
      </c>
      <c r="I22" s="279">
        <f>ROUND(VLOOKUP($E22,'BDEW-Standard'!$B$3:$M$158,I$9,0),7)</f>
        <v>-36.607845300000001</v>
      </c>
      <c r="J22" s="279">
        <f>ROUND(VLOOKUP($E22,'BDEW-Standard'!$B$3:$M$158,J$9,0),7)</f>
        <v>7.3211870000000001</v>
      </c>
      <c r="K22" s="279">
        <f>ROUND(VLOOKUP($E22,'BDEW-Standard'!$B$3:$M$158,K$9,0),7)</f>
        <v>0.15496599999999999</v>
      </c>
      <c r="L22" s="280">
        <f>ROUND(VLOOKUP($E22,'BDEW-Standard'!$B$3:$M$158,L$9,0),1)</f>
        <v>40</v>
      </c>
      <c r="M22" s="279">
        <f>ROUND(VLOOKUP($E22,'BDEW-Standard'!$B$3:$M$158,M$9,0),7)</f>
        <v>0</v>
      </c>
      <c r="N22" s="279">
        <f>ROUND(VLOOKUP($E22,'BDEW-Standard'!$B$3:$M$158,N$9,0),7)</f>
        <v>0</v>
      </c>
      <c r="O22" s="279">
        <f>ROUND(VLOOKUP($E22,'BDEW-Standard'!$B$3:$M$158,O$9,0),7)</f>
        <v>0</v>
      </c>
      <c r="P22" s="279">
        <f>ROUND(VLOOKUP($E22,'BDEW-Standard'!$B$3:$M$158,P$9,0),7)</f>
        <v>0</v>
      </c>
      <c r="Q22" s="281">
        <f t="shared" si="1"/>
        <v>0.97302438504000599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SWNEUSTRELITZ</v>
      </c>
      <c r="D23" s="63" t="s">
        <v>248</v>
      </c>
      <c r="E23" s="166" t="s">
        <v>666</v>
      </c>
      <c r="F23" s="308" t="str">
        <f>VLOOKUP($E23,'BDEW-Standard'!$B$3:$M$158,F$9,0)</f>
        <v>GB4</v>
      </c>
      <c r="H23" s="279">
        <f>ROUND(VLOOKUP($E23,'BDEW-Standard'!$B$3:$M$158,H$9,0),7)</f>
        <v>3.6017736</v>
      </c>
      <c r="I23" s="279">
        <f>ROUND(VLOOKUP($E23,'BDEW-Standard'!$B$3:$M$158,I$9,0),7)</f>
        <v>-37.882536799999997</v>
      </c>
      <c r="J23" s="279">
        <f>ROUND(VLOOKUP($E23,'BDEW-Standard'!$B$3:$M$158,J$9,0),7)</f>
        <v>6.9836070000000001</v>
      </c>
      <c r="K23" s="279">
        <f>ROUND(VLOOKUP($E23,'BDEW-Standard'!$B$3:$M$158,K$9,0),7)</f>
        <v>5.4826199999999999E-2</v>
      </c>
      <c r="L23" s="280">
        <f>ROUND(VLOOKUP($E23,'BDEW-Standard'!$B$3:$M$158,L$9,0),1)</f>
        <v>40</v>
      </c>
      <c r="M23" s="279">
        <f>ROUND(VLOOKUP($E23,'BDEW-Standard'!$B$3:$M$158,M$9,0),7)</f>
        <v>0</v>
      </c>
      <c r="N23" s="279">
        <f>ROUND(VLOOKUP($E23,'BDEW-Standard'!$B$3:$M$158,N$9,0),7)</f>
        <v>0</v>
      </c>
      <c r="O23" s="279">
        <f>ROUND(VLOOKUP($E23,'BDEW-Standard'!$B$3:$M$158,O$9,0),7)</f>
        <v>0</v>
      </c>
      <c r="P23" s="279">
        <f>ROUND(VLOOKUP($E23,'BDEW-Standard'!$B$3:$M$158,P$9,0),7)</f>
        <v>0</v>
      </c>
      <c r="Q23" s="281">
        <f t="shared" si="1"/>
        <v>0.90239375975311864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SWNEUSTRELITZ</v>
      </c>
      <c r="D24" s="63" t="s">
        <v>248</v>
      </c>
      <c r="E24" s="166" t="s">
        <v>667</v>
      </c>
      <c r="F24" s="308" t="str">
        <f>VLOOKUP($E24,'BDEW-Standard'!$B$3:$M$158,F$9,0)</f>
        <v>PD4</v>
      </c>
      <c r="H24" s="279">
        <f>ROUND(VLOOKUP($E24,'BDEW-Standard'!$B$3:$M$158,H$9,0),7)</f>
        <v>3.85</v>
      </c>
      <c r="I24" s="279">
        <f>ROUND(VLOOKUP($E24,'BDEW-Standard'!$B$3:$M$158,I$9,0),7)</f>
        <v>-37</v>
      </c>
      <c r="J24" s="279">
        <f>ROUND(VLOOKUP($E24,'BDEW-Standard'!$B$3:$M$158,J$9,0),7)</f>
        <v>10.2405021</v>
      </c>
      <c r="K24" s="279">
        <f>ROUND(VLOOKUP($E24,'BDEW-Standard'!$B$3:$M$158,K$9,0),7)</f>
        <v>4.6924300000000002E-2</v>
      </c>
      <c r="L24" s="280">
        <f>ROUND(VLOOKUP($E24,'BDEW-Standard'!$B$3:$M$158,L$9,0),1)</f>
        <v>40</v>
      </c>
      <c r="M24" s="279">
        <f>ROUND(VLOOKUP($E24,'BDEW-Standard'!$B$3:$M$158,M$9,0),7)</f>
        <v>0</v>
      </c>
      <c r="N24" s="279">
        <f>ROUND(VLOOKUP($E24,'BDEW-Standard'!$B$3:$M$158,N$9,0),7)</f>
        <v>0</v>
      </c>
      <c r="O24" s="279">
        <f>ROUND(VLOOKUP($E24,'BDEW-Standard'!$B$3:$M$158,O$9,0),7)</f>
        <v>0</v>
      </c>
      <c r="P24" s="279">
        <f>ROUND(VLOOKUP($E24,'BDEW-Standard'!$B$3:$M$158,P$9,0),7)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SWNEUSTRELITZ</v>
      </c>
      <c r="D25" s="63" t="s">
        <v>248</v>
      </c>
      <c r="E25" s="166" t="s">
        <v>676</v>
      </c>
      <c r="F25" s="308" t="str">
        <f>VLOOKUP($E25,'BDEW-Standard'!$B$3:$M$158,F$9,0)</f>
        <v>MF4</v>
      </c>
      <c r="H25" s="279">
        <f>ROUND(VLOOKUP($E25,'BDEW-Standard'!$B$3:$M$158,H$9,0),7)</f>
        <v>2.5187775000000001</v>
      </c>
      <c r="I25" s="279">
        <f>ROUND(VLOOKUP($E25,'BDEW-Standard'!$B$3:$M$158,I$9,0),7)</f>
        <v>-35.033375399999997</v>
      </c>
      <c r="J25" s="279">
        <f>ROUND(VLOOKUP($E25,'BDEW-Standard'!$B$3:$M$158,J$9,0),7)</f>
        <v>6.2240634000000004</v>
      </c>
      <c r="K25" s="279">
        <f>ROUND(VLOOKUP($E25,'BDEW-Standard'!$B$3:$M$158,K$9,0),7)</f>
        <v>0.10107820000000001</v>
      </c>
      <c r="L25" s="280">
        <f>ROUND(VLOOKUP($E25,'BDEW-Standard'!$B$3:$M$158,L$9,0),1)</f>
        <v>40</v>
      </c>
      <c r="M25" s="279">
        <f>ROUND(VLOOKUP($E25,'BDEW-Standard'!$B$3:$M$158,M$9,0),7)</f>
        <v>0</v>
      </c>
      <c r="N25" s="279">
        <f>ROUND(VLOOKUP($E25,'BDEW-Standard'!$B$3:$M$158,N$9,0),7)</f>
        <v>0</v>
      </c>
      <c r="O25" s="279">
        <f>ROUND(VLOOKUP($E25,'BDEW-Standard'!$B$3:$M$158,O$9,0),7)</f>
        <v>0</v>
      </c>
      <c r="P25" s="279">
        <f>ROUND(VLOOKUP($E25,'BDEW-Standard'!$B$3:$M$158,P$9,0),7)</f>
        <v>0</v>
      </c>
      <c r="Q25" s="281">
        <f t="shared" si="1"/>
        <v>1.0146273685996503</v>
      </c>
      <c r="R25" s="282">
        <f>ROUND(VLOOKUP(MID($E25,4,3),'Wochentag F(WT)'!$B$7:$J$22,R$9,0),4)</f>
        <v>1.0354000000000001</v>
      </c>
      <c r="S25" s="282">
        <f>ROUND(VLOOKUP(MID($E25,4,3),'Wochentag F(WT)'!$B$7:$J$22,S$9,0),4)</f>
        <v>1.0523</v>
      </c>
      <c r="T25" s="282">
        <f>ROUND(VLOOKUP(MID($E25,4,3),'Wochentag F(WT)'!$B$7:$J$22,T$9,0),4)</f>
        <v>1.0448999999999999</v>
      </c>
      <c r="U25" s="282">
        <f>ROUND(VLOOKUP(MID($E25,4,3),'Wochentag F(WT)'!$B$7:$J$22,U$9,0),4)</f>
        <v>1.0494000000000001</v>
      </c>
      <c r="V25" s="282">
        <f>ROUND(VLOOKUP(MID($E25,4,3),'Wochentag F(WT)'!$B$7:$J$22,V$9,0),4)</f>
        <v>0.98850000000000005</v>
      </c>
      <c r="W25" s="282">
        <f>ROUND(VLOOKUP(MID($E25,4,3),'Wochentag F(WT)'!$B$7:$J$22,W$9,0),4)</f>
        <v>0.88600000000000001</v>
      </c>
      <c r="X25" s="283">
        <f t="shared" ref="X25:X26" si="3">7-SUM(R25:W25)</f>
        <v>0.94349999999999934</v>
      </c>
      <c r="Y25" s="304"/>
      <c r="Z25" s="213"/>
    </row>
    <row r="26" spans="2:26" s="144" customFormat="1">
      <c r="B26" s="145">
        <v>15</v>
      </c>
      <c r="C26" s="146" t="str">
        <f t="shared" si="0"/>
        <v>SWNEUSTRELITZ</v>
      </c>
      <c r="D26" s="63" t="s">
        <v>248</v>
      </c>
      <c r="E26" s="166" t="s">
        <v>677</v>
      </c>
      <c r="F26" s="308" t="str">
        <f>VLOOKUP($E26,'BDEW-Standard'!$B$3:$M$158,F$9,0)</f>
        <v>BA4</v>
      </c>
      <c r="H26" s="279">
        <f>ROUND(VLOOKUP($E26,'BDEW-Standard'!$B$3:$M$158,H$9,0),7)</f>
        <v>0.93158890000000005</v>
      </c>
      <c r="I26" s="279">
        <f>ROUND(VLOOKUP($E26,'BDEW-Standard'!$B$3:$M$158,I$9,0),7)</f>
        <v>-33.35</v>
      </c>
      <c r="J26" s="279">
        <f>ROUND(VLOOKUP($E26,'BDEW-Standard'!$B$3:$M$158,J$9,0),7)</f>
        <v>5.7212303000000002</v>
      </c>
      <c r="K26" s="279">
        <f>ROUND(VLOOKUP($E26,'BDEW-Standard'!$B$3:$M$158,K$9,0),7)</f>
        <v>0.66564939999999995</v>
      </c>
      <c r="L26" s="280">
        <f>ROUND(VLOOKUP($E26,'BDEW-Standard'!$B$3:$M$158,L$9,0),1)</f>
        <v>40</v>
      </c>
      <c r="M26" s="279">
        <f>ROUND(VLOOKUP($E26,'BDEW-Standard'!$B$3:$M$158,M$9,0),7)</f>
        <v>0</v>
      </c>
      <c r="N26" s="279">
        <f>ROUND(VLOOKUP($E26,'BDEW-Standard'!$B$3:$M$158,N$9,0),7)</f>
        <v>0</v>
      </c>
      <c r="O26" s="279">
        <f>ROUND(VLOOKUP($E26,'BDEW-Standard'!$B$3:$M$158,O$9,0),7)</f>
        <v>0</v>
      </c>
      <c r="P26" s="279">
        <f>ROUND(VLOOKUP($E26,'BDEW-Standard'!$B$3:$M$158,P$9,0),7)</f>
        <v>0</v>
      </c>
      <c r="Q26" s="281">
        <f t="shared" si="1"/>
        <v>1.0766391850538448</v>
      </c>
      <c r="R26" s="282">
        <f>ROUND(VLOOKUP(MID($E26,4,3),'Wochentag F(WT)'!$B$7:$J$22,R$9,0),4)</f>
        <v>1.0848</v>
      </c>
      <c r="S26" s="282">
        <f>ROUND(VLOOKUP(MID($E26,4,3),'Wochentag F(WT)'!$B$7:$J$22,S$9,0),4)</f>
        <v>1.1211</v>
      </c>
      <c r="T26" s="282">
        <f>ROUND(VLOOKUP(MID($E26,4,3),'Wochentag F(WT)'!$B$7:$J$22,T$9,0),4)</f>
        <v>1.0769</v>
      </c>
      <c r="U26" s="282">
        <f>ROUND(VLOOKUP(MID($E26,4,3),'Wochentag F(WT)'!$B$7:$J$22,U$9,0),4)</f>
        <v>1.1353</v>
      </c>
      <c r="V26" s="282">
        <f>ROUND(VLOOKUP(MID($E26,4,3),'Wochentag F(WT)'!$B$7:$J$22,V$9,0),4)</f>
        <v>1.1402000000000001</v>
      </c>
      <c r="W26" s="282">
        <f>ROUND(VLOOKUP(MID($E26,4,3),'Wochentag F(WT)'!$B$7:$J$22,W$9,0),4)</f>
        <v>0.48520000000000002</v>
      </c>
      <c r="X26" s="283">
        <f t="shared" si="3"/>
        <v>0.95650000000000013</v>
      </c>
      <c r="Y26" s="304"/>
      <c r="Z26" s="213"/>
    </row>
    <row r="27" spans="2:26" s="144" customFormat="1">
      <c r="B27" s="145">
        <v>16</v>
      </c>
      <c r="C27" s="146" t="str">
        <f t="shared" si="0"/>
        <v>SWNEUSTRELITZ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SWNEUSTRELITZ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SWNEUSTRELITZ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SWNEUSTRELITZ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SWNEUSTRELITZ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SWNEUSTRELITZ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SWNEUSTRELITZ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SWNEUSTRELITZ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SWNEUSTRELITZ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SWNEUSTRELITZ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SWNEUSTRELITZ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SWNEUSTRELITZ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SWNEUSTRELITZ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SWNEUSTRELITZ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SWNEUSTRELITZ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E11:E24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E25:E41</xm:sqref>
        </x14:dataValidation>
        <x14:dataValidation type="list" allowBlank="1" showInputMessage="1" showErrorMessage="1">
          <x14:formula1>
            <xm:f>'BDEW-Standard'!$B$3:$B$94</xm:f>
          </x14:formula1>
          <xm:sqref>E25:E26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" zoomScale="80" zoomScaleNormal="80" workbookViewId="0">
      <selection activeCell="B126" sqref="B126:H126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349</v>
      </c>
      <c r="B1" s="217">
        <v>42173</v>
      </c>
      <c r="D1" s="132" t="s">
        <v>458</v>
      </c>
      <c r="F1" s="218" t="s">
        <v>552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F7" sqref="F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6.855468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Neustrelitz GmbH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SWNEUSTRELITZ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358">
        <f>Netzbetreiber!$D$11</f>
        <v>9870109900000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6" t="s">
        <v>462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1" t="s">
        <v>590</v>
      </c>
      <c r="C10" s="352"/>
      <c r="D10" s="95">
        <v>2</v>
      </c>
      <c r="E10" s="96" t="str">
        <f>IF(ISERROR(HLOOKUP(E$11,$M$9:$AD$33,$D10,0)),"",HLOOKUP(E$11,$M$9:$AD$33,$D10,0))</f>
        <v/>
      </c>
      <c r="F10" s="349" t="s">
        <v>400</v>
      </c>
      <c r="G10" s="349"/>
      <c r="H10" s="349"/>
      <c r="I10" s="349"/>
      <c r="J10" s="349"/>
      <c r="K10" s="349"/>
      <c r="L10" s="350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.7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402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397</v>
      </c>
      <c r="G13" s="81" t="s">
        <v>397</v>
      </c>
      <c r="H13" s="81" t="s">
        <v>397</v>
      </c>
      <c r="I13" s="81" t="s">
        <v>397</v>
      </c>
      <c r="J13" s="81" t="s">
        <v>397</v>
      </c>
      <c r="K13" s="81" t="s">
        <v>397</v>
      </c>
      <c r="L13" s="82" t="s">
        <v>397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403</v>
      </c>
      <c r="C14" s="118"/>
      <c r="D14" s="112">
        <v>6</v>
      </c>
      <c r="E14" s="316">
        <f t="shared" si="0"/>
        <v>0</v>
      </c>
      <c r="F14" s="313" t="s">
        <v>397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405</v>
      </c>
      <c r="C15" s="118"/>
      <c r="D15" s="112">
        <v>7</v>
      </c>
      <c r="E15" s="316">
        <f t="shared" si="0"/>
        <v>0</v>
      </c>
      <c r="F15" s="313" t="s">
        <v>404</v>
      </c>
      <c r="G15" s="81" t="s">
        <v>396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406</v>
      </c>
      <c r="C19" s="118"/>
      <c r="D19" s="112">
        <v>11</v>
      </c>
      <c r="E19" s="316">
        <f t="shared" si="0"/>
        <v>1</v>
      </c>
      <c r="F19" s="313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6">
        <f t="shared" si="0"/>
        <v>1</v>
      </c>
      <c r="F20" s="313" t="s">
        <v>404</v>
      </c>
      <c r="G20" s="81" t="s">
        <v>404</v>
      </c>
      <c r="H20" s="81" t="s">
        <v>404</v>
      </c>
      <c r="I20" s="81" t="s">
        <v>397</v>
      </c>
      <c r="J20" s="81" t="s">
        <v>404</v>
      </c>
      <c r="K20" s="81" t="s">
        <v>404</v>
      </c>
      <c r="L20" s="82" t="s">
        <v>404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420</v>
      </c>
      <c r="C21" s="118"/>
      <c r="D21" s="112">
        <v>13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404</v>
      </c>
      <c r="J21" s="81" t="s">
        <v>404</v>
      </c>
      <c r="K21" s="81" t="s">
        <v>404</v>
      </c>
      <c r="L21" s="82" t="s">
        <v>397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421</v>
      </c>
      <c r="C22" s="118"/>
      <c r="D22" s="112">
        <v>14</v>
      </c>
      <c r="E22" s="316">
        <f t="shared" si="0"/>
        <v>1</v>
      </c>
      <c r="F22" s="313" t="s">
        <v>397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404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422</v>
      </c>
      <c r="C23" s="118"/>
      <c r="D23" s="112">
        <v>15</v>
      </c>
      <c r="E23" s="316">
        <f t="shared" si="0"/>
        <v>0</v>
      </c>
      <c r="F23" s="313" t="s">
        <v>404</v>
      </c>
      <c r="G23" s="81" t="s">
        <v>404</v>
      </c>
      <c r="H23" s="81" t="s">
        <v>404</v>
      </c>
      <c r="I23" s="81" t="s">
        <v>397</v>
      </c>
      <c r="J23" s="81" t="s">
        <v>404</v>
      </c>
      <c r="K23" s="81" t="s">
        <v>404</v>
      </c>
      <c r="L23" s="82" t="s">
        <v>404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407</v>
      </c>
      <c r="C24" s="118"/>
      <c r="D24" s="112">
        <v>16</v>
      </c>
      <c r="E24" s="316">
        <f t="shared" si="0"/>
        <v>0</v>
      </c>
      <c r="F24" s="313" t="s">
        <v>397</v>
      </c>
      <c r="G24" s="81" t="s">
        <v>397</v>
      </c>
      <c r="H24" s="81" t="s">
        <v>397</v>
      </c>
      <c r="I24" s="81" t="s">
        <v>397</v>
      </c>
      <c r="J24" s="81" t="s">
        <v>397</v>
      </c>
      <c r="K24" s="81" t="s">
        <v>397</v>
      </c>
      <c r="L24" s="82" t="s">
        <v>397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408</v>
      </c>
      <c r="C25" s="118"/>
      <c r="D25" s="112">
        <v>17</v>
      </c>
      <c r="E25" s="316">
        <f t="shared" si="0"/>
        <v>0</v>
      </c>
      <c r="F25" s="313" t="s">
        <v>397</v>
      </c>
      <c r="G25" s="81" t="s">
        <v>397</v>
      </c>
      <c r="H25" s="81" t="s">
        <v>397</v>
      </c>
      <c r="I25" s="81" t="s">
        <v>397</v>
      </c>
      <c r="J25" s="81" t="s">
        <v>397</v>
      </c>
      <c r="K25" s="81" t="s">
        <v>397</v>
      </c>
      <c r="L25" s="82" t="s">
        <v>397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409</v>
      </c>
      <c r="C26" s="118"/>
      <c r="D26" s="112">
        <v>18</v>
      </c>
      <c r="E26" s="316">
        <f t="shared" si="0"/>
        <v>1</v>
      </c>
      <c r="F26" s="313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410</v>
      </c>
      <c r="C27" s="118"/>
      <c r="D27" s="112">
        <v>19</v>
      </c>
      <c r="E27" s="316">
        <f t="shared" si="0"/>
        <v>0</v>
      </c>
      <c r="F27" s="313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411</v>
      </c>
      <c r="C28" s="118"/>
      <c r="D28" s="112">
        <v>20</v>
      </c>
      <c r="E28" s="316">
        <f t="shared" si="0"/>
        <v>0</v>
      </c>
      <c r="F28" s="313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412</v>
      </c>
      <c r="C29" s="118"/>
      <c r="D29" s="112">
        <v>21</v>
      </c>
      <c r="E29" s="316">
        <f t="shared" si="0"/>
        <v>0</v>
      </c>
      <c r="F29" s="313" t="s">
        <v>404</v>
      </c>
      <c r="G29" s="81" t="s">
        <v>404</v>
      </c>
      <c r="H29" s="81" t="s">
        <v>397</v>
      </c>
      <c r="I29" s="81" t="s">
        <v>404</v>
      </c>
      <c r="J29" s="81" t="s">
        <v>404</v>
      </c>
      <c r="K29" s="81" t="s">
        <v>404</v>
      </c>
      <c r="L29" s="82" t="s">
        <v>404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413</v>
      </c>
      <c r="C30" s="118"/>
      <c r="D30" s="112">
        <v>22</v>
      </c>
      <c r="E30" s="316">
        <f t="shared" si="0"/>
        <v>0</v>
      </c>
      <c r="F30" s="313" t="s">
        <v>396</v>
      </c>
      <c r="G30" s="81" t="s">
        <v>396</v>
      </c>
      <c r="H30" s="81" t="s">
        <v>396</v>
      </c>
      <c r="I30" s="81" t="s">
        <v>396</v>
      </c>
      <c r="J30" s="81" t="s">
        <v>396</v>
      </c>
      <c r="K30" s="81" t="s">
        <v>396</v>
      </c>
      <c r="L30" s="82" t="s">
        <v>397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414</v>
      </c>
      <c r="C31" s="118"/>
      <c r="D31" s="112">
        <v>23</v>
      </c>
      <c r="E31" s="316">
        <f t="shared" si="0"/>
        <v>1</v>
      </c>
      <c r="F31" s="313" t="s">
        <v>397</v>
      </c>
      <c r="G31" s="81" t="s">
        <v>397</v>
      </c>
      <c r="H31" s="81" t="s">
        <v>397</v>
      </c>
      <c r="I31" s="81" t="s">
        <v>397</v>
      </c>
      <c r="J31" s="81" t="s">
        <v>397</v>
      </c>
      <c r="K31" s="81" t="s">
        <v>397</v>
      </c>
      <c r="L31" s="82" t="s">
        <v>397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415</v>
      </c>
      <c r="C32" s="118"/>
      <c r="D32" s="112">
        <v>24</v>
      </c>
      <c r="E32" s="316">
        <f t="shared" si="0"/>
        <v>1</v>
      </c>
      <c r="F32" s="313" t="s">
        <v>397</v>
      </c>
      <c r="G32" s="81" t="s">
        <v>397</v>
      </c>
      <c r="H32" s="81" t="s">
        <v>397</v>
      </c>
      <c r="I32" s="81" t="s">
        <v>397</v>
      </c>
      <c r="J32" s="81" t="s">
        <v>397</v>
      </c>
      <c r="K32" s="81" t="s">
        <v>397</v>
      </c>
      <c r="L32" s="82" t="s">
        <v>397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416</v>
      </c>
      <c r="C33" s="124"/>
      <c r="D33" s="125">
        <v>25</v>
      </c>
      <c r="E33" s="317">
        <f t="shared" si="0"/>
        <v>0</v>
      </c>
      <c r="F33" s="314" t="s">
        <v>396</v>
      </c>
      <c r="G33" s="83" t="s">
        <v>396</v>
      </c>
      <c r="H33" s="83" t="s">
        <v>396</v>
      </c>
      <c r="I33" s="83" t="s">
        <v>396</v>
      </c>
      <c r="J33" s="83" t="s">
        <v>396</v>
      </c>
      <c r="K33" s="83" t="s">
        <v>396</v>
      </c>
      <c r="L33" s="84" t="s">
        <v>397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459</v>
      </c>
      <c r="B1" s="129"/>
      <c r="D1" s="218" t="s">
        <v>552</v>
      </c>
    </row>
    <row r="2" spans="1:16">
      <c r="A2" s="238"/>
      <c r="B2" s="237" t="s">
        <v>460</v>
      </c>
    </row>
    <row r="3" spans="1:16" ht="20.100000000000001" customHeight="1">
      <c r="A3" s="353" t="s">
        <v>249</v>
      </c>
      <c r="B3" s="239" t="s">
        <v>86</v>
      </c>
      <c r="C3" s="240"/>
      <c r="D3" s="355" t="s">
        <v>461</v>
      </c>
      <c r="E3" s="356"/>
      <c r="F3" s="356"/>
      <c r="G3" s="356"/>
      <c r="H3" s="356"/>
      <c r="I3" s="356"/>
      <c r="J3" s="357"/>
      <c r="K3" s="241"/>
      <c r="L3" s="241"/>
      <c r="M3" s="241"/>
      <c r="N3" s="241"/>
      <c r="O3" s="242"/>
      <c r="P3" s="241"/>
    </row>
    <row r="4" spans="1:16" ht="20.100000000000001" customHeight="1">
      <c r="A4" s="35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Werner, Andy</cp:lastModifiedBy>
  <cp:lastPrinted>2015-03-20T22:59:10Z</cp:lastPrinted>
  <dcterms:created xsi:type="dcterms:W3CDTF">2015-01-15T05:25:41Z</dcterms:created>
  <dcterms:modified xsi:type="dcterms:W3CDTF">2015-09-24T13:59:24Z</dcterms:modified>
</cp:coreProperties>
</file>